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Videos\movie\Documents\"/>
    </mc:Choice>
  </mc:AlternateContent>
  <bookViews>
    <workbookView xWindow="0" yWindow="0" windowWidth="20115" windowHeight="8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D13" i="1"/>
  <c r="D19" i="1"/>
  <c r="H2" i="1"/>
  <c r="A2" i="1"/>
  <c r="D11" i="1" l="1"/>
  <c r="E21" i="1" s="1"/>
  <c r="A22" i="1"/>
  <c r="E20" i="1" l="1"/>
  <c r="D12" i="1"/>
  <c r="D14" i="1" s="1"/>
  <c r="D15" i="1" s="1"/>
  <c r="E22" i="1"/>
  <c r="A23" i="1"/>
  <c r="D20" i="1"/>
  <c r="E23" i="1" l="1"/>
  <c r="A24" i="1"/>
  <c r="F20" i="1"/>
  <c r="G20" i="1" s="1"/>
  <c r="C20" i="1"/>
  <c r="B20" i="1" s="1"/>
  <c r="D21" i="1"/>
  <c r="E24" i="1" l="1"/>
  <c r="A25" i="1"/>
  <c r="C21" i="1"/>
  <c r="B21" i="1" s="1"/>
  <c r="D22" i="1"/>
  <c r="F21" i="1"/>
  <c r="G21" i="1" s="1"/>
  <c r="E25" i="1" l="1"/>
  <c r="A26" i="1"/>
  <c r="C22" i="1"/>
  <c r="B22" i="1" s="1"/>
  <c r="D23" i="1"/>
  <c r="F23" i="1" s="1"/>
  <c r="G23" i="1" s="1"/>
  <c r="F22" i="1"/>
  <c r="G22" i="1" s="1"/>
  <c r="A27" i="1" l="1"/>
  <c r="E26" i="1"/>
  <c r="C23" i="1"/>
  <c r="B23" i="1" s="1"/>
  <c r="D24" i="1"/>
  <c r="C24" i="1" l="1"/>
  <c r="B24" i="1" s="1"/>
  <c r="D25" i="1"/>
  <c r="F24" i="1"/>
  <c r="G24" i="1" s="1"/>
  <c r="A28" i="1"/>
  <c r="E27" i="1"/>
  <c r="A29" i="1" l="1"/>
  <c r="E28" i="1"/>
  <c r="C25" i="1"/>
  <c r="B25" i="1" s="1"/>
  <c r="D26" i="1"/>
  <c r="F26" i="1" s="1"/>
  <c r="G26" i="1" s="1"/>
  <c r="F25" i="1"/>
  <c r="G25" i="1" s="1"/>
  <c r="C26" i="1" l="1"/>
  <c r="B26" i="1" s="1"/>
  <c r="D27" i="1"/>
  <c r="F27" i="1" s="1"/>
  <c r="G27" i="1" s="1"/>
  <c r="A30" i="1"/>
  <c r="E29" i="1"/>
  <c r="A31" i="1" l="1"/>
  <c r="E30" i="1"/>
  <c r="C27" i="1"/>
  <c r="B27" i="1" s="1"/>
  <c r="D28" i="1"/>
  <c r="E31" i="1" l="1"/>
  <c r="A32" i="1"/>
  <c r="C28" i="1"/>
  <c r="B28" i="1" s="1"/>
  <c r="D29" i="1"/>
  <c r="F28" i="1"/>
  <c r="G28" i="1" s="1"/>
  <c r="E32" i="1" l="1"/>
  <c r="A33" i="1"/>
  <c r="C29" i="1"/>
  <c r="B29" i="1" s="1"/>
  <c r="D30" i="1"/>
  <c r="F29" i="1"/>
  <c r="G29" i="1" s="1"/>
  <c r="E33" i="1" l="1"/>
  <c r="A34" i="1"/>
  <c r="C30" i="1"/>
  <c r="B30" i="1" s="1"/>
  <c r="D31" i="1"/>
  <c r="F31" i="1" s="1"/>
  <c r="G31" i="1" s="1"/>
  <c r="F30" i="1"/>
  <c r="G30" i="1" s="1"/>
  <c r="A35" i="1" l="1"/>
  <c r="E34" i="1"/>
  <c r="C31" i="1"/>
  <c r="B31" i="1" s="1"/>
  <c r="D32" i="1"/>
  <c r="C32" i="1" l="1"/>
  <c r="B32" i="1" s="1"/>
  <c r="D33" i="1"/>
  <c r="F32" i="1"/>
  <c r="G32" i="1" s="1"/>
  <c r="A36" i="1"/>
  <c r="E35" i="1"/>
  <c r="A37" i="1" l="1"/>
  <c r="E36" i="1"/>
  <c r="C33" i="1"/>
  <c r="B33" i="1" s="1"/>
  <c r="D34" i="1"/>
  <c r="F34" i="1" s="1"/>
  <c r="G34" i="1" s="1"/>
  <c r="F33" i="1"/>
  <c r="G33" i="1" s="1"/>
  <c r="A38" i="1" l="1"/>
  <c r="E37" i="1"/>
  <c r="C34" i="1"/>
  <c r="B34" i="1" s="1"/>
  <c r="D35" i="1"/>
  <c r="F35" i="1" s="1"/>
  <c r="G35" i="1" s="1"/>
  <c r="A39" i="1" l="1"/>
  <c r="E38" i="1"/>
  <c r="C35" i="1"/>
  <c r="B35" i="1" s="1"/>
  <c r="D36" i="1"/>
  <c r="E39" i="1" l="1"/>
  <c r="A40" i="1"/>
  <c r="C36" i="1"/>
  <c r="B36" i="1" s="1"/>
  <c r="D37" i="1"/>
  <c r="F37" i="1" s="1"/>
  <c r="G37" i="1" s="1"/>
  <c r="F36" i="1"/>
  <c r="G36" i="1" s="1"/>
  <c r="E40" i="1" l="1"/>
  <c r="A41" i="1"/>
  <c r="C37" i="1"/>
  <c r="B37" i="1" s="1"/>
  <c r="D38" i="1"/>
  <c r="F38" i="1" s="1"/>
  <c r="G38" i="1" s="1"/>
  <c r="E41" i="1" l="1"/>
  <c r="A42" i="1"/>
  <c r="C38" i="1"/>
  <c r="B38" i="1" s="1"/>
  <c r="D39" i="1"/>
  <c r="F39" i="1" s="1"/>
  <c r="G39" i="1" s="1"/>
  <c r="A43" i="1" l="1"/>
  <c r="E42" i="1"/>
  <c r="C39" i="1"/>
  <c r="B39" i="1" s="1"/>
  <c r="D40" i="1"/>
  <c r="C40" i="1" l="1"/>
  <c r="B40" i="1" s="1"/>
  <c r="D41" i="1"/>
  <c r="F40" i="1"/>
  <c r="G40" i="1" s="1"/>
  <c r="A44" i="1"/>
  <c r="E43" i="1"/>
  <c r="A45" i="1" l="1"/>
  <c r="E44" i="1"/>
  <c r="C41" i="1"/>
  <c r="B41" i="1" s="1"/>
  <c r="D42" i="1"/>
  <c r="F41" i="1"/>
  <c r="G41" i="1" s="1"/>
  <c r="C42" i="1" l="1"/>
  <c r="B42" i="1" s="1"/>
  <c r="D43" i="1"/>
  <c r="F43" i="1" s="1"/>
  <c r="G43" i="1" s="1"/>
  <c r="A46" i="1"/>
  <c r="E45" i="1"/>
  <c r="F42" i="1"/>
  <c r="G42" i="1" s="1"/>
  <c r="E46" i="1" l="1"/>
  <c r="A47" i="1"/>
  <c r="C43" i="1"/>
  <c r="B43" i="1" s="1"/>
  <c r="D44" i="1"/>
  <c r="C44" i="1" l="1"/>
  <c r="B44" i="1" s="1"/>
  <c r="D45" i="1"/>
  <c r="E47" i="1"/>
  <c r="A48" i="1"/>
  <c r="F44" i="1"/>
  <c r="G44" i="1" s="1"/>
  <c r="C45" i="1" l="1"/>
  <c r="B45" i="1" s="1"/>
  <c r="D46" i="1"/>
  <c r="F45" i="1"/>
  <c r="G45" i="1" s="1"/>
  <c r="E48" i="1"/>
  <c r="A49" i="1"/>
  <c r="C46" i="1" l="1"/>
  <c r="B46" i="1" s="1"/>
  <c r="D47" i="1"/>
  <c r="E49" i="1"/>
  <c r="F46" i="1"/>
  <c r="G46" i="1" s="1"/>
  <c r="C47" i="1" l="1"/>
  <c r="B47" i="1" s="1"/>
  <c r="D48" i="1"/>
  <c r="F47" i="1"/>
  <c r="G47" i="1" s="1"/>
  <c r="C48" i="1" l="1"/>
  <c r="B48" i="1" s="1"/>
  <c r="D49" i="1"/>
  <c r="C49" i="1" s="1"/>
  <c r="B49" i="1" s="1"/>
  <c r="F48" i="1"/>
  <c r="G48" i="1" s="1"/>
  <c r="F49" i="1" l="1"/>
  <c r="G49" i="1" s="1"/>
</calcChain>
</file>

<file path=xl/sharedStrings.xml><?xml version="1.0" encoding="utf-8"?>
<sst xmlns="http://schemas.openxmlformats.org/spreadsheetml/2006/main" count="25" uniqueCount="24">
  <si>
    <t>Loan Amortization Schedule</t>
  </si>
  <si>
    <t>© 2008 Vertex42 LLC</t>
  </si>
  <si>
    <t>Loan Inputs</t>
  </si>
  <si>
    <t>[42]</t>
  </si>
  <si>
    <t>Loan Amount</t>
  </si>
  <si>
    <t>Term of Loan in Years</t>
  </si>
  <si>
    <t>Annual Interest Rate</t>
  </si>
  <si>
    <t>Compound Periods</t>
  </si>
  <si>
    <t>Periods (Payments) Per Year</t>
  </si>
  <si>
    <t>Summary of Results</t>
  </si>
  <si>
    <t>Monthly Payment</t>
  </si>
  <si>
    <t>Number of Payments</t>
  </si>
  <si>
    <t>Rate Per Period</t>
  </si>
  <si>
    <t>Total Payment</t>
  </si>
  <si>
    <t>Total Interest</t>
  </si>
  <si>
    <t>Yearly Amortization Schedule</t>
  </si>
  <si>
    <t>Year</t>
  </si>
  <si>
    <t>Cumulative Interest</t>
  </si>
  <si>
    <t>Cumulative Principal</t>
  </si>
  <si>
    <t>Balance</t>
  </si>
  <si>
    <t>Cumulative Payments</t>
  </si>
  <si>
    <t>Yearly Payments</t>
  </si>
  <si>
    <t>Yearly Interest</t>
  </si>
  <si>
    <t>Caution: This calculator is for educational and informational use only. The results are only estimates.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</si>
</sst>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$#,##0.00;\(\$#,##0.00\)"/>
    <numFmt numFmtId="165" formatCode="\$#,##0.00;[Red]\(\$#,##0.00\)"/>
    <numFmt numFmtId="166" formatCode="0.000%"/>
    <numFmt numFmtId="167" formatCode="\$#,##0;\(\$#,##0\)"/>
    <numFmt numFmtId="168" formatCode="#,##0.00;\(#,##0.00\)"/>
  </numFmts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Trebuchet MS"/>
      <family val="2"/>
    </font>
    <font>
      <sz val="8"/>
      <color rgb="FF969696"/>
      <name val="Trebuchet MS"/>
      <family val="2"/>
    </font>
    <font>
      <u/>
      <sz val="10"/>
      <color rgb="FF0000FF"/>
      <name val="Arial"/>
      <family val="2"/>
    </font>
    <font>
      <sz val="10"/>
      <color rgb="FF000000"/>
      <name val="Trebuchet MS"/>
      <family val="2"/>
    </font>
    <font>
      <u/>
      <sz val="10"/>
      <color rgb="FF0000FF"/>
      <name val="Trebuchet MS"/>
      <family val="2"/>
    </font>
    <font>
      <sz val="10"/>
      <name val="Trebuchet MS"/>
      <family val="2"/>
    </font>
    <font>
      <b/>
      <sz val="12"/>
      <color rgb="FF000000"/>
      <name val="Trebuchet MS"/>
      <family val="2"/>
    </font>
    <font>
      <sz val="10"/>
      <name val="Arial"/>
      <family val="2"/>
    </font>
    <font>
      <sz val="10"/>
      <color rgb="FFFFFFFF"/>
      <name val="Trebuchet MS"/>
      <family val="2"/>
    </font>
    <font>
      <b/>
      <sz val="10"/>
      <color rgb="FFFFFFFF"/>
      <name val="Trebuchet MS"/>
      <family val="2"/>
    </font>
    <font>
      <sz val="9"/>
      <color rgb="FF000000"/>
      <name val="Trebuchet MS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23414F"/>
        <bgColor rgb="FF23414F"/>
      </patternFill>
    </fill>
    <fill>
      <patternFill patternType="solid">
        <fgColor rgb="FF83B3C9"/>
        <bgColor rgb="FF83B3C9"/>
      </patternFill>
    </fill>
    <fill>
      <patternFill patternType="solid">
        <fgColor rgb="FFE4EFF3"/>
        <bgColor rgb="FFE4EFF3"/>
      </patternFill>
    </fill>
    <fill>
      <patternFill patternType="solid">
        <fgColor rgb="FFF0F0F0"/>
        <bgColor rgb="FFF0F0F0"/>
      </patternFill>
    </fill>
    <fill>
      <patternFill patternType="solid">
        <fgColor rgb="FF346378"/>
        <bgColor rgb="FF346378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164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/>
    <xf numFmtId="0" fontId="4" fillId="0" borderId="4" xfId="0" applyFont="1" applyBorder="1" applyAlignment="1">
      <alignment horizontal="center"/>
    </xf>
    <xf numFmtId="10" fontId="4" fillId="0" borderId="4" xfId="0" applyNumberFormat="1" applyFont="1" applyBorder="1" applyAlignment="1">
      <alignment horizontal="right"/>
    </xf>
    <xf numFmtId="165" fontId="4" fillId="5" borderId="7" xfId="0" applyNumberFormat="1" applyFont="1" applyFill="1" applyBorder="1" applyAlignment="1">
      <alignment horizontal="right" vertical="center"/>
    </xf>
    <xf numFmtId="0" fontId="4" fillId="0" borderId="8" xfId="0" applyFont="1" applyBorder="1" applyAlignment="1"/>
    <xf numFmtId="1" fontId="4" fillId="5" borderId="9" xfId="0" applyNumberFormat="1" applyFont="1" applyFill="1" applyBorder="1" applyAlignment="1">
      <alignment horizontal="center" vertical="center"/>
    </xf>
    <xf numFmtId="166" fontId="4" fillId="5" borderId="9" xfId="0" applyNumberFormat="1" applyFont="1" applyFill="1" applyBorder="1" applyAlignment="1">
      <alignment horizontal="center" vertical="center"/>
    </xf>
    <xf numFmtId="164" fontId="4" fillId="5" borderId="9" xfId="0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horizontal="right"/>
    </xf>
    <xf numFmtId="0" fontId="4" fillId="0" borderId="10" xfId="0" applyFont="1" applyBorder="1" applyAlignment="1"/>
    <xf numFmtId="0" fontId="1" fillId="6" borderId="0" xfId="0" applyFont="1" applyFill="1" applyAlignment="1">
      <alignment horizontal="center"/>
    </xf>
    <xf numFmtId="0" fontId="10" fillId="6" borderId="0" xfId="0" applyFont="1" applyFill="1" applyAlignment="1">
      <alignment horizontal="right"/>
    </xf>
    <xf numFmtId="0" fontId="1" fillId="6" borderId="0" xfId="0" applyFont="1" applyFill="1" applyAlignment="1">
      <alignment horizontal="right"/>
    </xf>
    <xf numFmtId="0" fontId="11" fillId="5" borderId="0" xfId="0" applyFont="1" applyFill="1" applyAlignment="1">
      <alignment horizontal="center"/>
    </xf>
    <xf numFmtId="167" fontId="11" fillId="5" borderId="0" xfId="0" applyNumberFormat="1" applyFont="1" applyFill="1" applyAlignment="1"/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horizontal="right"/>
    </xf>
    <xf numFmtId="168" fontId="11" fillId="0" borderId="0" xfId="0" applyNumberFormat="1" applyFont="1" applyAlignment="1"/>
    <xf numFmtId="4" fontId="4" fillId="0" borderId="0" xfId="0" applyNumberFormat="1" applyFont="1" applyAlignment="1"/>
    <xf numFmtId="0" fontId="4" fillId="4" borderId="0" xfId="0" applyFont="1" applyFill="1" applyAlignment="1">
      <alignment horizontal="right"/>
    </xf>
    <xf numFmtId="0" fontId="0" fillId="0" borderId="0" xfId="0" applyFont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4" fillId="4" borderId="2" xfId="0" applyFont="1" applyFill="1" applyBorder="1" applyAlignment="1">
      <alignment horizontal="right" vertical="center"/>
    </xf>
    <xf numFmtId="0" fontId="8" fillId="0" borderId="2" xfId="0" applyFont="1" applyBorder="1"/>
    <xf numFmtId="0" fontId="8" fillId="0" borderId="3" xfId="0" applyFont="1" applyBorder="1"/>
    <xf numFmtId="0" fontId="4" fillId="4" borderId="0" xfId="0" applyFont="1" applyFill="1" applyAlignment="1">
      <alignment horizontal="right" vertical="center"/>
    </xf>
    <xf numFmtId="0" fontId="8" fillId="0" borderId="6" xfId="0" applyFont="1" applyBorder="1"/>
    <xf numFmtId="0" fontId="4" fillId="4" borderId="2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5" workbookViewId="0">
      <selection activeCell="D5" sqref="D5"/>
    </sheetView>
  </sheetViews>
  <sheetFormatPr defaultRowHeight="15" x14ac:dyDescent="0.25"/>
  <cols>
    <col min="1" max="1" width="9.7109375" customWidth="1"/>
    <col min="3" max="3" width="10.5703125" customWidth="1"/>
    <col min="4" max="4" width="15.28515625" customWidth="1"/>
  </cols>
  <sheetData>
    <row r="1" spans="1:8" ht="18.75" x14ac:dyDescent="0.25">
      <c r="A1" s="28" t="s">
        <v>0</v>
      </c>
      <c r="B1" s="27"/>
      <c r="C1" s="27"/>
      <c r="D1" s="27"/>
      <c r="E1" s="27"/>
      <c r="F1" s="27"/>
      <c r="G1" s="29" t="s">
        <v>1</v>
      </c>
      <c r="H1" s="27"/>
    </row>
    <row r="2" spans="1:8" ht="15.75" x14ac:dyDescent="0.3">
      <c r="A2" s="30" t="str">
        <f>HYPERLINK("http://www.vertex42.com/ExcelTemplates/loan-amortization-schedule.html","By Vertex42.com")</f>
        <v>By Vertex42.com</v>
      </c>
      <c r="B2" s="27"/>
      <c r="C2" s="27"/>
      <c r="D2" s="1"/>
      <c r="E2" s="1"/>
      <c r="F2" s="1"/>
      <c r="G2" s="1"/>
      <c r="H2" s="2" t="str">
        <f>HYPERLINK("http://www.vertex42.com/Help/google-docs.html","HELP")</f>
        <v>HELP</v>
      </c>
    </row>
    <row r="3" spans="1:8" ht="15.75" x14ac:dyDescent="0.3">
      <c r="A3" s="1"/>
      <c r="B3" s="3"/>
      <c r="C3" s="3"/>
      <c r="D3" s="3"/>
      <c r="E3" s="1"/>
      <c r="F3" s="4"/>
      <c r="G3" s="1"/>
      <c r="H3" s="4"/>
    </row>
    <row r="4" spans="1:8" ht="18" x14ac:dyDescent="0.3">
      <c r="A4" s="31" t="s">
        <v>2</v>
      </c>
      <c r="B4" s="32"/>
      <c r="C4" s="32"/>
      <c r="D4" s="32"/>
      <c r="E4" s="1"/>
      <c r="F4" s="5" t="s">
        <v>3</v>
      </c>
      <c r="G4" s="1"/>
      <c r="H4" s="1"/>
    </row>
    <row r="5" spans="1:8" ht="15.75" x14ac:dyDescent="0.3">
      <c r="A5" s="33" t="s">
        <v>4</v>
      </c>
      <c r="B5" s="34"/>
      <c r="C5" s="35"/>
      <c r="D5" s="6">
        <v>19624</v>
      </c>
      <c r="E5" s="7"/>
      <c r="F5" s="1"/>
      <c r="G5" s="1"/>
      <c r="H5" s="1"/>
    </row>
    <row r="6" spans="1:8" ht="15.75" x14ac:dyDescent="0.3">
      <c r="A6" s="36" t="s">
        <v>5</v>
      </c>
      <c r="B6" s="27"/>
      <c r="C6" s="37"/>
      <c r="D6" s="8">
        <v>30</v>
      </c>
      <c r="E6" s="7"/>
      <c r="F6" s="1"/>
      <c r="G6" s="1"/>
      <c r="H6" s="1"/>
    </row>
    <row r="7" spans="1:8" ht="15.75" x14ac:dyDescent="0.3">
      <c r="A7" s="36" t="s">
        <v>6</v>
      </c>
      <c r="B7" s="27"/>
      <c r="C7" s="37"/>
      <c r="D7" s="9">
        <v>7.0000000000000007E-2</v>
      </c>
      <c r="E7" s="7"/>
      <c r="F7" s="1"/>
      <c r="G7" s="1"/>
      <c r="H7" s="1"/>
    </row>
    <row r="8" spans="1:8" ht="15.75" x14ac:dyDescent="0.3">
      <c r="A8" s="36" t="s">
        <v>7</v>
      </c>
      <c r="B8" s="27"/>
      <c r="C8" s="37"/>
      <c r="D8" s="8">
        <v>12</v>
      </c>
      <c r="E8" s="7"/>
      <c r="F8" s="1"/>
      <c r="G8" s="1"/>
      <c r="H8" s="1"/>
    </row>
    <row r="9" spans="1:8" ht="15.75" x14ac:dyDescent="0.3">
      <c r="A9" s="36" t="s">
        <v>8</v>
      </c>
      <c r="B9" s="27"/>
      <c r="C9" s="37"/>
      <c r="D9" s="8">
        <v>12</v>
      </c>
      <c r="E9" s="7"/>
      <c r="F9" s="1"/>
      <c r="G9" s="1"/>
      <c r="H9" s="1"/>
    </row>
    <row r="10" spans="1:8" ht="18" x14ac:dyDescent="0.3">
      <c r="A10" s="31" t="s">
        <v>9</v>
      </c>
      <c r="B10" s="32"/>
      <c r="C10" s="32"/>
      <c r="D10" s="32"/>
      <c r="E10" s="1"/>
      <c r="F10" s="1"/>
      <c r="G10" s="1"/>
      <c r="H10" s="1"/>
    </row>
    <row r="11" spans="1:8" ht="15.75" x14ac:dyDescent="0.3">
      <c r="A11" s="38" t="s">
        <v>10</v>
      </c>
      <c r="B11" s="34"/>
      <c r="C11" s="34"/>
      <c r="D11" s="10">
        <f>-PMT(D13,D6*D9,D5)</f>
        <v>130.55896165396325</v>
      </c>
      <c r="E11" s="11"/>
      <c r="F11" s="1"/>
      <c r="G11" s="1"/>
      <c r="H11" s="1"/>
    </row>
    <row r="12" spans="1:8" ht="15.75" x14ac:dyDescent="0.3">
      <c r="A12" s="26" t="s">
        <v>11</v>
      </c>
      <c r="B12" s="27"/>
      <c r="C12" s="27"/>
      <c r="D12" s="12">
        <f>NPER(D13,D11,-D5)</f>
        <v>360.00000000000023</v>
      </c>
      <c r="E12" s="11"/>
      <c r="F12" s="1"/>
      <c r="G12" s="1"/>
      <c r="H12" s="1"/>
    </row>
    <row r="13" spans="1:8" ht="15.75" x14ac:dyDescent="0.3">
      <c r="A13" s="26" t="s">
        <v>12</v>
      </c>
      <c r="B13" s="27"/>
      <c r="C13" s="27"/>
      <c r="D13" s="13">
        <f>((1+D7/D8)^(D8/D9))-1</f>
        <v>5.833333333333357E-3</v>
      </c>
      <c r="E13" s="11"/>
      <c r="F13" s="1"/>
      <c r="G13" s="1"/>
      <c r="H13" s="1"/>
    </row>
    <row r="14" spans="1:8" ht="15.75" x14ac:dyDescent="0.3">
      <c r="A14" s="26" t="s">
        <v>13</v>
      </c>
      <c r="B14" s="27"/>
      <c r="C14" s="27"/>
      <c r="D14" s="14">
        <f>D12*D11</f>
        <v>47001.226195426803</v>
      </c>
      <c r="E14" s="11"/>
      <c r="F14" s="1"/>
      <c r="G14" s="1"/>
      <c r="H14" s="1"/>
    </row>
    <row r="15" spans="1:8" ht="15.75" x14ac:dyDescent="0.3">
      <c r="A15" s="26" t="s">
        <v>14</v>
      </c>
      <c r="B15" s="27"/>
      <c r="C15" s="27"/>
      <c r="D15" s="14">
        <f>D14-D5</f>
        <v>27377.226195426803</v>
      </c>
      <c r="E15" s="15" t="s">
        <v>3</v>
      </c>
      <c r="F15" s="1"/>
      <c r="G15" s="1"/>
      <c r="H15" s="1"/>
    </row>
    <row r="16" spans="1:8" ht="15.75" x14ac:dyDescent="0.3">
      <c r="A16" s="1"/>
      <c r="B16" s="1"/>
      <c r="C16" s="1"/>
      <c r="D16" s="16"/>
      <c r="E16" s="1"/>
      <c r="F16" s="1"/>
      <c r="G16" s="1"/>
      <c r="H16" s="1"/>
    </row>
    <row r="17" spans="1:8" ht="18" x14ac:dyDescent="0.35">
      <c r="A17" s="39" t="s">
        <v>15</v>
      </c>
      <c r="B17" s="27"/>
      <c r="C17" s="27"/>
      <c r="D17" s="27"/>
      <c r="E17" s="27"/>
      <c r="F17" s="27"/>
      <c r="G17" s="27"/>
      <c r="H17" s="1"/>
    </row>
    <row r="18" spans="1:8" ht="18.75" x14ac:dyDescent="0.3">
      <c r="A18" s="17" t="s">
        <v>16</v>
      </c>
      <c r="B18" s="18" t="s">
        <v>17</v>
      </c>
      <c r="C18" s="18" t="s">
        <v>18</v>
      </c>
      <c r="D18" s="19" t="s">
        <v>19</v>
      </c>
      <c r="E18" s="18" t="s">
        <v>20</v>
      </c>
      <c r="F18" s="18" t="s">
        <v>21</v>
      </c>
      <c r="G18" s="18" t="s">
        <v>22</v>
      </c>
      <c r="H18" s="1"/>
    </row>
    <row r="19" spans="1:8" ht="16.5" x14ac:dyDescent="0.35">
      <c r="A19" s="20"/>
      <c r="B19" s="21"/>
      <c r="C19" s="21"/>
      <c r="D19" s="21">
        <f>D5</f>
        <v>19624</v>
      </c>
      <c r="E19" s="21"/>
      <c r="F19" s="21"/>
      <c r="G19" s="21"/>
      <c r="H19" s="1"/>
    </row>
    <row r="20" spans="1:8" ht="16.5" x14ac:dyDescent="0.35">
      <c r="A20" s="22">
        <v>1</v>
      </c>
      <c r="B20" s="23">
        <f t="shared" ref="B20:B49" si="0">IF(A20&gt;$D$6,"",E20-C20)</f>
        <v>1367.3650189467025</v>
      </c>
      <c r="C20" s="23">
        <f t="shared" ref="C20:C49" si="1">IF(A20&gt;$D$6,"",$D$5-D20)</f>
        <v>199.34252090085647</v>
      </c>
      <c r="D20" s="24">
        <f t="shared" ref="D20:D49" si="2">IF(A20&gt;$D$6,"",FV($D$13,$D$9,$D$11,-D19))</f>
        <v>19424.657479099144</v>
      </c>
      <c r="E20" s="23">
        <f t="shared" ref="E20:E49" si="3">IF(A20&gt;$D$6,"",A20*$D$11*$D$9)</f>
        <v>1566.707539847559</v>
      </c>
      <c r="F20" s="23">
        <f t="shared" ref="F20:F49" si="4">IF(A20&gt;$D$6,"",D19-D20)</f>
        <v>199.34252090085647</v>
      </c>
      <c r="G20" s="23">
        <f t="shared" ref="G20:G49" si="5">IF(A20&gt;$D$6,"",E20-E19-F20)</f>
        <v>1367.3650189467025</v>
      </c>
      <c r="H20" s="25"/>
    </row>
    <row r="21" spans="1:8" ht="16.5" x14ac:dyDescent="0.35">
      <c r="A21" s="22">
        <f t="shared" ref="A21:A49" si="6">IF(A20&gt;=$D$6,"",A20+1)</f>
        <v>2</v>
      </c>
      <c r="B21" s="23">
        <f t="shared" si="0"/>
        <v>2720.3195509393954</v>
      </c>
      <c r="C21" s="23">
        <f t="shared" si="1"/>
        <v>413.09552875572263</v>
      </c>
      <c r="D21" s="24">
        <f t="shared" si="2"/>
        <v>19210.904471244277</v>
      </c>
      <c r="E21" s="23">
        <f t="shared" si="3"/>
        <v>3133.415079695118</v>
      </c>
      <c r="F21" s="23">
        <f t="shared" si="4"/>
        <v>213.75300785486615</v>
      </c>
      <c r="G21" s="23">
        <f t="shared" si="5"/>
        <v>1352.9545319926929</v>
      </c>
      <c r="H21" s="1"/>
    </row>
    <row r="22" spans="1:8" ht="16.5" x14ac:dyDescent="0.35">
      <c r="A22" s="22">
        <f t="shared" si="6"/>
        <v>3</v>
      </c>
      <c r="B22" s="23">
        <f t="shared" si="0"/>
        <v>4057.8218607109975</v>
      </c>
      <c r="C22" s="23">
        <f t="shared" si="1"/>
        <v>642.30075883167956</v>
      </c>
      <c r="D22" s="24">
        <f t="shared" si="2"/>
        <v>18981.69924116832</v>
      </c>
      <c r="E22" s="23">
        <f t="shared" si="3"/>
        <v>4700.1226195426771</v>
      </c>
      <c r="F22" s="23">
        <f t="shared" si="4"/>
        <v>229.20523007595693</v>
      </c>
      <c r="G22" s="23">
        <f t="shared" si="5"/>
        <v>1337.5023097716021</v>
      </c>
      <c r="H22" s="1"/>
    </row>
    <row r="23" spans="1:8" ht="16.5" x14ac:dyDescent="0.35">
      <c r="A23" s="22">
        <f t="shared" si="6"/>
        <v>4</v>
      </c>
      <c r="B23" s="23">
        <f t="shared" si="0"/>
        <v>5378.7549058677359</v>
      </c>
      <c r="C23" s="23">
        <f t="shared" si="1"/>
        <v>888.07525352250013</v>
      </c>
      <c r="D23" s="24">
        <f t="shared" si="2"/>
        <v>18735.9247464775</v>
      </c>
      <c r="E23" s="23">
        <f t="shared" si="3"/>
        <v>6266.8301593902361</v>
      </c>
      <c r="F23" s="23">
        <f t="shared" si="4"/>
        <v>245.77449469082057</v>
      </c>
      <c r="G23" s="23">
        <f t="shared" si="5"/>
        <v>1320.9330451567384</v>
      </c>
      <c r="H23" s="1"/>
    </row>
    <row r="24" spans="1:8" ht="16.5" x14ac:dyDescent="0.35">
      <c r="A24" s="22">
        <f t="shared" si="6"/>
        <v>5</v>
      </c>
      <c r="B24" s="23">
        <f t="shared" si="0"/>
        <v>6681.9208929308752</v>
      </c>
      <c r="C24" s="23">
        <f t="shared" si="1"/>
        <v>1151.6168063069199</v>
      </c>
      <c r="D24" s="24">
        <f t="shared" si="2"/>
        <v>18472.38319369308</v>
      </c>
      <c r="E24" s="23">
        <f t="shared" si="3"/>
        <v>7833.5376992377951</v>
      </c>
      <c r="F24" s="23">
        <f t="shared" si="4"/>
        <v>263.54155278441976</v>
      </c>
      <c r="G24" s="23">
        <f t="shared" si="5"/>
        <v>1303.1659870631393</v>
      </c>
      <c r="H24" s="1"/>
    </row>
    <row r="25" spans="1:8" ht="16.5" x14ac:dyDescent="0.35">
      <c r="A25" s="22">
        <f t="shared" si="6"/>
        <v>6</v>
      </c>
      <c r="B25" s="23">
        <f t="shared" si="0"/>
        <v>7966.0354398342497</v>
      </c>
      <c r="C25" s="23">
        <f t="shared" si="1"/>
        <v>1434.2097992511044</v>
      </c>
      <c r="D25" s="24">
        <f t="shared" si="2"/>
        <v>18189.790200748896</v>
      </c>
      <c r="E25" s="23">
        <f t="shared" si="3"/>
        <v>9400.2452390853541</v>
      </c>
      <c r="F25" s="23">
        <f t="shared" si="4"/>
        <v>282.59299294418452</v>
      </c>
      <c r="G25" s="23">
        <f t="shared" si="5"/>
        <v>1284.1145469033745</v>
      </c>
      <c r="H25" s="1"/>
    </row>
    <row r="26" spans="1:8" ht="16.5" x14ac:dyDescent="0.35">
      <c r="A26" s="22">
        <f t="shared" si="6"/>
        <v>7</v>
      </c>
      <c r="B26" s="23">
        <f t="shared" si="0"/>
        <v>9229.7213164282821</v>
      </c>
      <c r="C26" s="23">
        <f t="shared" si="1"/>
        <v>1737.2314625046311</v>
      </c>
      <c r="D26" s="24">
        <f t="shared" si="2"/>
        <v>17886.768537495369</v>
      </c>
      <c r="E26" s="23">
        <f t="shared" si="3"/>
        <v>10966.952778932913</v>
      </c>
      <c r="F26" s="23">
        <f t="shared" si="4"/>
        <v>303.02166325352664</v>
      </c>
      <c r="G26" s="23">
        <f t="shared" si="5"/>
        <v>1263.6858765940324</v>
      </c>
      <c r="H26" s="1"/>
    </row>
    <row r="27" spans="1:8" ht="16.5" x14ac:dyDescent="0.35">
      <c r="A27" s="22">
        <f t="shared" si="6"/>
        <v>8</v>
      </c>
      <c r="B27" s="23">
        <f t="shared" si="0"/>
        <v>10471.501732484528</v>
      </c>
      <c r="C27" s="23">
        <f t="shared" si="1"/>
        <v>2062.1585862959437</v>
      </c>
      <c r="D27" s="24">
        <f t="shared" si="2"/>
        <v>17561.841413704056</v>
      </c>
      <c r="E27" s="23">
        <f t="shared" si="3"/>
        <v>12533.660318780472</v>
      </c>
      <c r="F27" s="23">
        <f t="shared" si="4"/>
        <v>324.92712379131262</v>
      </c>
      <c r="G27" s="23">
        <f t="shared" si="5"/>
        <v>1241.7804160562464</v>
      </c>
      <c r="H27" s="1"/>
    </row>
    <row r="28" spans="1:8" ht="16.5" x14ac:dyDescent="0.35">
      <c r="A28" s="22">
        <f t="shared" si="6"/>
        <v>9</v>
      </c>
      <c r="B28" s="23">
        <f t="shared" si="0"/>
        <v>11689.793140489515</v>
      </c>
      <c r="C28" s="23">
        <f t="shared" si="1"/>
        <v>2410.5747181385159</v>
      </c>
      <c r="D28" s="24">
        <f t="shared" si="2"/>
        <v>17213.425281861484</v>
      </c>
      <c r="E28" s="23">
        <f t="shared" si="3"/>
        <v>14100.367858628031</v>
      </c>
      <c r="F28" s="23">
        <f t="shared" si="4"/>
        <v>348.41613184257221</v>
      </c>
      <c r="G28" s="23">
        <f t="shared" si="5"/>
        <v>1218.2914080049868</v>
      </c>
      <c r="H28" s="1"/>
    </row>
    <row r="29" spans="1:8" ht="16.5" x14ac:dyDescent="0.35">
      <c r="A29" s="22">
        <f t="shared" si="6"/>
        <v>10</v>
      </c>
      <c r="B29" s="23">
        <f t="shared" si="0"/>
        <v>12882.897518151985</v>
      </c>
      <c r="C29" s="23">
        <f t="shared" si="1"/>
        <v>2784.1778803236048</v>
      </c>
      <c r="D29" s="24">
        <f t="shared" si="2"/>
        <v>16839.822119676395</v>
      </c>
      <c r="E29" s="23">
        <f t="shared" si="3"/>
        <v>15667.07539847559</v>
      </c>
      <c r="F29" s="23">
        <f t="shared" si="4"/>
        <v>373.60316218508888</v>
      </c>
      <c r="G29" s="23">
        <f t="shared" si="5"/>
        <v>1193.1043776624701</v>
      </c>
      <c r="H29" s="1"/>
    </row>
    <row r="30" spans="1:8" ht="16.5" x14ac:dyDescent="0.35">
      <c r="A30" s="22">
        <f t="shared" si="6"/>
        <v>11</v>
      </c>
      <c r="B30" s="23">
        <f t="shared" si="0"/>
        <v>14048.994093011952</v>
      </c>
      <c r="C30" s="23">
        <f t="shared" si="1"/>
        <v>3184.7888453111991</v>
      </c>
      <c r="D30" s="24">
        <f t="shared" si="2"/>
        <v>16439.211154688801</v>
      </c>
      <c r="E30" s="23">
        <f t="shared" si="3"/>
        <v>17233.782938323151</v>
      </c>
      <c r="F30" s="23">
        <f t="shared" si="4"/>
        <v>400.61096498759434</v>
      </c>
      <c r="G30" s="23">
        <f t="shared" si="5"/>
        <v>1166.0965748599665</v>
      </c>
      <c r="H30" s="1"/>
    </row>
    <row r="31" spans="1:8" ht="16.5" x14ac:dyDescent="0.35">
      <c r="A31" s="22">
        <f t="shared" si="6"/>
        <v>12</v>
      </c>
      <c r="B31" s="23">
        <f t="shared" si="0"/>
        <v>15186.130468821068</v>
      </c>
      <c r="C31" s="23">
        <f t="shared" si="1"/>
        <v>3614.3600093496407</v>
      </c>
      <c r="D31" s="24">
        <f t="shared" si="2"/>
        <v>16009.639990650359</v>
      </c>
      <c r="E31" s="23">
        <f t="shared" si="3"/>
        <v>18800.490478170708</v>
      </c>
      <c r="F31" s="23">
        <f t="shared" si="4"/>
        <v>429.57116403844157</v>
      </c>
      <c r="G31" s="23">
        <f t="shared" si="5"/>
        <v>1137.1363758091156</v>
      </c>
      <c r="H31" s="1"/>
    </row>
    <row r="32" spans="1:8" ht="16.5" x14ac:dyDescent="0.35">
      <c r="A32" s="22">
        <f t="shared" si="6"/>
        <v>13</v>
      </c>
      <c r="B32" s="23">
        <f t="shared" si="0"/>
        <v>16292.21311044834</v>
      </c>
      <c r="C32" s="23">
        <f t="shared" si="1"/>
        <v>4074.9849075699258</v>
      </c>
      <c r="D32" s="24">
        <f t="shared" si="2"/>
        <v>15549.015092430074</v>
      </c>
      <c r="E32" s="23">
        <f t="shared" si="3"/>
        <v>20367.198018018265</v>
      </c>
      <c r="F32" s="23">
        <f t="shared" si="4"/>
        <v>460.6248982202851</v>
      </c>
      <c r="G32" s="23">
        <f t="shared" si="5"/>
        <v>1106.0826416272721</v>
      </c>
      <c r="H32" s="1"/>
    </row>
    <row r="33" spans="1:8" ht="16.5" x14ac:dyDescent="0.35">
      <c r="A33" s="22">
        <f t="shared" si="6"/>
        <v>14</v>
      </c>
      <c r="B33" s="23">
        <f t="shared" si="0"/>
        <v>17364.997140938875</v>
      </c>
      <c r="C33" s="23">
        <f t="shared" si="1"/>
        <v>4568.9084169269536</v>
      </c>
      <c r="D33" s="24">
        <f t="shared" si="2"/>
        <v>15055.091583073046</v>
      </c>
      <c r="E33" s="23">
        <f t="shared" si="3"/>
        <v>21933.905557865826</v>
      </c>
      <c r="F33" s="23">
        <f t="shared" si="4"/>
        <v>493.9235093570278</v>
      </c>
      <c r="G33" s="23">
        <f t="shared" si="5"/>
        <v>1072.784030490533</v>
      </c>
      <c r="H33" s="1"/>
    </row>
    <row r="34" spans="1:8" ht="16.5" x14ac:dyDescent="0.35">
      <c r="A34" s="22">
        <f t="shared" si="6"/>
        <v>15</v>
      </c>
      <c r="B34" s="23">
        <f t="shared" si="0"/>
        <v>18402.075401001191</v>
      </c>
      <c r="C34" s="23">
        <f t="shared" si="1"/>
        <v>5098.5376967121956</v>
      </c>
      <c r="D34" s="24">
        <f t="shared" si="2"/>
        <v>14525.462303287804</v>
      </c>
      <c r="E34" s="23">
        <f t="shared" si="3"/>
        <v>23500.613097713387</v>
      </c>
      <c r="F34" s="23">
        <f t="shared" si="4"/>
        <v>529.62927978524203</v>
      </c>
      <c r="G34" s="23">
        <f t="shared" si="5"/>
        <v>1037.0782600623188</v>
      </c>
      <c r="H34" s="1"/>
    </row>
    <row r="35" spans="1:8" ht="16.5" x14ac:dyDescent="0.35">
      <c r="A35" s="22">
        <f t="shared" si="6"/>
        <v>16</v>
      </c>
      <c r="B35" s="23">
        <f t="shared" si="0"/>
        <v>19400.866717604003</v>
      </c>
      <c r="C35" s="23">
        <f t="shared" si="1"/>
        <v>5666.4539199569426</v>
      </c>
      <c r="D35" s="24">
        <f t="shared" si="2"/>
        <v>13957.546080043057</v>
      </c>
      <c r="E35" s="23">
        <f t="shared" si="3"/>
        <v>25067.320637560944</v>
      </c>
      <c r="F35" s="23">
        <f t="shared" si="4"/>
        <v>567.91622324474702</v>
      </c>
      <c r="G35" s="23">
        <f t="shared" si="5"/>
        <v>998.79131660281018</v>
      </c>
      <c r="H35" s="1"/>
    </row>
    <row r="36" spans="1:8" ht="16.5" x14ac:dyDescent="0.35">
      <c r="A36" s="22">
        <f t="shared" si="6"/>
        <v>17</v>
      </c>
      <c r="B36" s="23">
        <f t="shared" si="0"/>
        <v>20358.603324508884</v>
      </c>
      <c r="C36" s="23">
        <f t="shared" si="1"/>
        <v>6275.4248528996195</v>
      </c>
      <c r="D36" s="24">
        <f t="shared" si="2"/>
        <v>13348.57514710038</v>
      </c>
      <c r="E36" s="23">
        <f t="shared" si="3"/>
        <v>26634.028177408502</v>
      </c>
      <c r="F36" s="23">
        <f t="shared" si="4"/>
        <v>608.97093294267688</v>
      </c>
      <c r="G36" s="23">
        <f t="shared" si="5"/>
        <v>957.73660690488032</v>
      </c>
      <c r="H36" s="1"/>
    </row>
    <row r="37" spans="1:8" ht="16.5" x14ac:dyDescent="0.35">
      <c r="A37" s="22">
        <f t="shared" si="6"/>
        <v>18</v>
      </c>
      <c r="B37" s="23">
        <f t="shared" si="0"/>
        <v>21272.317373432241</v>
      </c>
      <c r="C37" s="23">
        <f t="shared" si="1"/>
        <v>6928.4183438238197</v>
      </c>
      <c r="D37" s="24">
        <f t="shared" si="2"/>
        <v>12695.58165617618</v>
      </c>
      <c r="E37" s="23">
        <f t="shared" si="3"/>
        <v>28200.735717256062</v>
      </c>
      <c r="F37" s="23">
        <f t="shared" si="4"/>
        <v>652.99349092420016</v>
      </c>
      <c r="G37" s="23">
        <f t="shared" si="5"/>
        <v>913.71404892336068</v>
      </c>
      <c r="H37" s="1"/>
    </row>
    <row r="38" spans="1:8" ht="16.5" x14ac:dyDescent="0.35">
      <c r="A38" s="22">
        <f t="shared" si="6"/>
        <v>19</v>
      </c>
      <c r="B38" s="23">
        <f t="shared" si="0"/>
        <v>22138.826470098094</v>
      </c>
      <c r="C38" s="23">
        <f t="shared" si="1"/>
        <v>7628.6167870055269</v>
      </c>
      <c r="D38" s="24">
        <f t="shared" si="2"/>
        <v>11995.383212994473</v>
      </c>
      <c r="E38" s="23">
        <f t="shared" si="3"/>
        <v>29767.443257103623</v>
      </c>
      <c r="F38" s="23">
        <f t="shared" si="4"/>
        <v>700.19844318170726</v>
      </c>
      <c r="G38" s="23">
        <f t="shared" si="5"/>
        <v>866.50909666585358</v>
      </c>
      <c r="H38" s="1"/>
    </row>
    <row r="39" spans="1:8" ht="16.5" x14ac:dyDescent="0.35">
      <c r="A39" s="22">
        <f t="shared" si="6"/>
        <v>20</v>
      </c>
      <c r="B39" s="23">
        <f t="shared" si="0"/>
        <v>22954.71816469093</v>
      </c>
      <c r="C39" s="23">
        <f t="shared" si="1"/>
        <v>8379.4326322602501</v>
      </c>
      <c r="D39" s="24">
        <f t="shared" si="2"/>
        <v>11244.56736773975</v>
      </c>
      <c r="E39" s="23">
        <f t="shared" si="3"/>
        <v>31334.15079695118</v>
      </c>
      <c r="F39" s="23">
        <f t="shared" si="4"/>
        <v>750.81584525472317</v>
      </c>
      <c r="G39" s="23">
        <f t="shared" si="5"/>
        <v>815.89169459283403</v>
      </c>
      <c r="H39" s="1"/>
    </row>
    <row r="40" spans="1:8" ht="16.5" x14ac:dyDescent="0.35">
      <c r="A40" s="22">
        <f t="shared" si="6"/>
        <v>21</v>
      </c>
      <c r="B40" s="23">
        <f t="shared" si="0"/>
        <v>23716.333321122158</v>
      </c>
      <c r="C40" s="23">
        <f t="shared" si="1"/>
        <v>9184.5250156765796</v>
      </c>
      <c r="D40" s="24">
        <f t="shared" si="2"/>
        <v>10439.47498432342</v>
      </c>
      <c r="E40" s="23">
        <f t="shared" si="3"/>
        <v>32900.858336798738</v>
      </c>
      <c r="F40" s="23">
        <f t="shared" si="4"/>
        <v>805.09238341632954</v>
      </c>
      <c r="G40" s="23">
        <f t="shared" si="5"/>
        <v>761.61515643122766</v>
      </c>
      <c r="H40" s="1"/>
    </row>
    <row r="41" spans="1:8" ht="16.5" x14ac:dyDescent="0.35">
      <c r="A41" s="22">
        <f t="shared" si="6"/>
        <v>22</v>
      </c>
      <c r="B41" s="23">
        <f t="shared" si="0"/>
        <v>24419.748284059486</v>
      </c>
      <c r="C41" s="23">
        <f t="shared" si="1"/>
        <v>10047.817592586816</v>
      </c>
      <c r="D41" s="24">
        <f t="shared" si="2"/>
        <v>9576.1824074131837</v>
      </c>
      <c r="E41" s="23">
        <f t="shared" si="3"/>
        <v>34467.565876646302</v>
      </c>
      <c r="F41" s="23">
        <f t="shared" si="4"/>
        <v>863.29257691023668</v>
      </c>
      <c r="G41" s="23">
        <f t="shared" si="5"/>
        <v>703.4149629373278</v>
      </c>
      <c r="H41" s="1"/>
    </row>
    <row r="42" spans="1:8" ht="16.5" x14ac:dyDescent="0.35">
      <c r="A42" s="22">
        <f t="shared" si="6"/>
        <v>23</v>
      </c>
      <c r="B42" s="23">
        <f t="shared" si="0"/>
        <v>25060.755756809376</v>
      </c>
      <c r="C42" s="23">
        <f t="shared" si="1"/>
        <v>10973.517659684481</v>
      </c>
      <c r="D42" s="24">
        <f t="shared" si="2"/>
        <v>8650.4823403155187</v>
      </c>
      <c r="E42" s="23">
        <f t="shared" si="3"/>
        <v>36034.273416493859</v>
      </c>
      <c r="F42" s="23">
        <f t="shared" si="4"/>
        <v>925.70006709766494</v>
      </c>
      <c r="G42" s="23">
        <f t="shared" si="5"/>
        <v>641.00747274989226</v>
      </c>
      <c r="H42" s="1"/>
    </row>
    <row r="43" spans="1:8" ht="16.5" x14ac:dyDescent="0.35">
      <c r="A43" s="22">
        <f t="shared" si="6"/>
        <v>24</v>
      </c>
      <c r="B43" s="23">
        <f t="shared" si="0"/>
        <v>25634.844296860156</v>
      </c>
      <c r="C43" s="23">
        <f t="shared" si="1"/>
        <v>11966.136659481261</v>
      </c>
      <c r="D43" s="24">
        <f t="shared" si="2"/>
        <v>7657.8633405187393</v>
      </c>
      <c r="E43" s="23">
        <f t="shared" si="3"/>
        <v>37600.980956341416</v>
      </c>
      <c r="F43" s="23">
        <f t="shared" si="4"/>
        <v>992.61899979677946</v>
      </c>
      <c r="G43" s="23">
        <f t="shared" si="5"/>
        <v>574.08854005077774</v>
      </c>
      <c r="H43" s="1"/>
    </row>
    <row r="44" spans="1:8" ht="16.5" x14ac:dyDescent="0.35">
      <c r="A44" s="22">
        <f t="shared" si="6"/>
        <v>25</v>
      </c>
      <c r="B44" s="23">
        <f t="shared" si="0"/>
        <v>26137.176329156187</v>
      </c>
      <c r="C44" s="23">
        <f t="shared" si="1"/>
        <v>13030.512167032784</v>
      </c>
      <c r="D44" s="24">
        <f t="shared" si="2"/>
        <v>6593.4878329672156</v>
      </c>
      <c r="E44" s="23">
        <f t="shared" si="3"/>
        <v>39167.688496188974</v>
      </c>
      <c r="F44" s="23">
        <f t="shared" si="4"/>
        <v>1064.3755075515237</v>
      </c>
      <c r="G44" s="23">
        <f t="shared" si="5"/>
        <v>502.3320322960335</v>
      </c>
      <c r="H44" s="1"/>
    </row>
    <row r="45" spans="1:8" ht="16.5" x14ac:dyDescent="0.35">
      <c r="A45" s="22">
        <f t="shared" si="6"/>
        <v>26</v>
      </c>
      <c r="B45" s="23">
        <f t="shared" si="0"/>
        <v>26562.564569949925</v>
      </c>
      <c r="C45" s="23">
        <f t="shared" si="1"/>
        <v>14171.831466086605</v>
      </c>
      <c r="D45" s="24">
        <f t="shared" si="2"/>
        <v>5452.1685339133946</v>
      </c>
      <c r="E45" s="23">
        <f t="shared" si="3"/>
        <v>40734.396036036531</v>
      </c>
      <c r="F45" s="23">
        <f t="shared" si="4"/>
        <v>1141.3192990538209</v>
      </c>
      <c r="G45" s="23">
        <f t="shared" si="5"/>
        <v>425.38824079373626</v>
      </c>
      <c r="H45" s="1"/>
    </row>
    <row r="46" spans="1:8" ht="16.5" x14ac:dyDescent="0.35">
      <c r="A46" s="22">
        <f t="shared" si="6"/>
        <v>27</v>
      </c>
      <c r="B46" s="23">
        <f t="shared" si="0"/>
        <v>26905.446746332287</v>
      </c>
      <c r="C46" s="23">
        <f t="shared" si="1"/>
        <v>15395.656829551808</v>
      </c>
      <c r="D46" s="24">
        <f t="shared" si="2"/>
        <v>4228.3431704481909</v>
      </c>
      <c r="E46" s="23">
        <f t="shared" si="3"/>
        <v>42301.103575884095</v>
      </c>
      <c r="F46" s="23">
        <f t="shared" si="4"/>
        <v>1223.8253634652037</v>
      </c>
      <c r="G46" s="23">
        <f t="shared" si="5"/>
        <v>342.88217638236074</v>
      </c>
      <c r="H46" s="1"/>
    </row>
    <row r="47" spans="1:8" ht="16.5" x14ac:dyDescent="0.35">
      <c r="A47" s="22">
        <f t="shared" si="6"/>
        <v>28</v>
      </c>
      <c r="B47" s="23">
        <f t="shared" si="0"/>
        <v>27159.858488235826</v>
      </c>
      <c r="C47" s="23">
        <f t="shared" si="1"/>
        <v>16707.952627495826</v>
      </c>
      <c r="D47" s="24">
        <f t="shared" si="2"/>
        <v>2916.0473725041747</v>
      </c>
      <c r="E47" s="23">
        <f t="shared" si="3"/>
        <v>43867.811115731653</v>
      </c>
      <c r="F47" s="23">
        <f t="shared" si="4"/>
        <v>1312.2957979440162</v>
      </c>
      <c r="G47" s="23">
        <f t="shared" si="5"/>
        <v>254.41174190354104</v>
      </c>
      <c r="H47" s="1"/>
    </row>
    <row r="48" spans="1:8" ht="16.5" x14ac:dyDescent="0.35">
      <c r="A48" s="22">
        <f t="shared" si="6"/>
        <v>29</v>
      </c>
      <c r="B48" s="23">
        <f t="shared" si="0"/>
        <v>27319.404260798696</v>
      </c>
      <c r="C48" s="23">
        <f t="shared" si="1"/>
        <v>18115.114394780514</v>
      </c>
      <c r="D48" s="24">
        <f t="shared" si="2"/>
        <v>1508.8856052194872</v>
      </c>
      <c r="E48" s="23">
        <f t="shared" si="3"/>
        <v>45434.51865557921</v>
      </c>
      <c r="F48" s="23">
        <f t="shared" si="4"/>
        <v>1407.1617672846876</v>
      </c>
      <c r="G48" s="23">
        <f t="shared" si="5"/>
        <v>159.54577256286962</v>
      </c>
      <c r="H48" s="1"/>
    </row>
    <row r="49" spans="1:8" ht="16.5" x14ac:dyDescent="0.35">
      <c r="A49" s="22">
        <f t="shared" si="6"/>
        <v>30</v>
      </c>
      <c r="B49" s="23">
        <f t="shared" si="0"/>
        <v>27377.22619542676</v>
      </c>
      <c r="C49" s="23">
        <f t="shared" si="1"/>
        <v>19624.000000000015</v>
      </c>
      <c r="D49" s="24">
        <f t="shared" si="2"/>
        <v>-1.432454155292362E-11</v>
      </c>
      <c r="E49" s="23">
        <f t="shared" si="3"/>
        <v>47001.226195426774</v>
      </c>
      <c r="F49" s="23">
        <f t="shared" si="4"/>
        <v>1508.8856052195015</v>
      </c>
      <c r="G49" s="23">
        <f t="shared" si="5"/>
        <v>57.821934628062991</v>
      </c>
      <c r="H49" s="1"/>
    </row>
    <row r="50" spans="1:8" ht="15.75" x14ac:dyDescent="0.3">
      <c r="A50" s="40" t="s">
        <v>23</v>
      </c>
      <c r="B50" s="27"/>
      <c r="C50" s="27"/>
      <c r="D50" s="27"/>
      <c r="E50" s="27"/>
      <c r="F50" s="27"/>
      <c r="G50" s="27"/>
      <c r="H50" s="27"/>
    </row>
    <row r="51" spans="1:8" ht="15.75" x14ac:dyDescent="0.3">
      <c r="A51" s="1"/>
      <c r="B51" s="1"/>
      <c r="C51" s="1"/>
      <c r="D51" s="1"/>
      <c r="E51" s="1"/>
      <c r="F51" s="1"/>
      <c r="G51" s="1"/>
      <c r="H51" s="1"/>
    </row>
  </sheetData>
  <mergeCells count="17">
    <mergeCell ref="A13:C13"/>
    <mergeCell ref="A14:C14"/>
    <mergeCell ref="A15:C15"/>
    <mergeCell ref="A17:G17"/>
    <mergeCell ref="A50:H50"/>
    <mergeCell ref="A12:C12"/>
    <mergeCell ref="A1:F1"/>
    <mergeCell ref="G1:H1"/>
    <mergeCell ref="A2:C2"/>
    <mergeCell ref="A4:D4"/>
    <mergeCell ref="A5:C5"/>
    <mergeCell ref="A6:C6"/>
    <mergeCell ref="A7:C7"/>
    <mergeCell ref="A8:C8"/>
    <mergeCell ref="A9:C9"/>
    <mergeCell ref="A10:D10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GCC Labs Student</dc:creator>
  <cp:lastModifiedBy>acer</cp:lastModifiedBy>
  <dcterms:created xsi:type="dcterms:W3CDTF">2017-10-03T15:28:06Z</dcterms:created>
  <dcterms:modified xsi:type="dcterms:W3CDTF">2018-10-21T01:15:53Z</dcterms:modified>
</cp:coreProperties>
</file>